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6452" yWindow="348" windowWidth="16584" windowHeight="9432" firstSheet="2" activeTab="2"/>
  </bookViews>
  <sheets>
    <sheet name="2009" sheetId="1" state="hidden" r:id="rId1"/>
    <sheet name="2013-15  (2)" sheetId="4" state="hidden" r:id="rId2"/>
    <sheet name="2020-2024" sheetId="3" r:id="rId3"/>
    <sheet name="2012-14" sheetId="2" state="hidden" r:id="rId4"/>
  </sheets>
  <definedNames>
    <definedName name="_xlnm.Print_Titles" localSheetId="2">'2020-2024'!$3:$3</definedName>
    <definedName name="_xlnm.Print_Area" localSheetId="2">'2020-2024'!$A$1:$F$42</definedName>
  </definedNames>
  <calcPr calcId="124519" iterate="1"/>
</workbook>
</file>

<file path=xl/calcChain.xml><?xml version="1.0" encoding="utf-8"?>
<calcChain xmlns="http://schemas.openxmlformats.org/spreadsheetml/2006/main">
  <c r="D12" i="3"/>
  <c r="C13"/>
  <c r="C8"/>
  <c r="C12"/>
  <c r="F13"/>
  <c r="E13"/>
  <c r="D13"/>
  <c r="D19"/>
  <c r="E8"/>
  <c r="F8"/>
  <c r="D32"/>
  <c r="E32"/>
  <c r="E10" s="1"/>
  <c r="F30"/>
  <c r="D30"/>
  <c r="F12"/>
  <c r="E12"/>
  <c r="C9"/>
  <c r="E9"/>
  <c r="D9"/>
  <c r="F7"/>
  <c r="E7"/>
  <c r="D7"/>
  <c r="D31"/>
  <c r="D8" l="1"/>
  <c r="E30" l="1"/>
  <c r="F11"/>
  <c r="E11"/>
  <c r="D11"/>
  <c r="C11"/>
  <c r="F10"/>
  <c r="D10"/>
  <c r="C10"/>
  <c r="C7"/>
  <c r="B30"/>
  <c r="B16"/>
  <c r="B23"/>
  <c r="B12"/>
  <c r="B33"/>
  <c r="B29"/>
  <c r="C5" l="1"/>
  <c r="C19"/>
  <c r="B19"/>
  <c r="C27" l="1"/>
  <c r="C36" l="1"/>
  <c r="B25"/>
  <c r="C16" l="1"/>
  <c r="D5"/>
  <c r="D14" s="1"/>
  <c r="E38"/>
  <c r="E43" s="1"/>
  <c r="F38"/>
  <c r="F43" s="1"/>
  <c r="D38"/>
  <c r="D43" s="1"/>
  <c r="E27"/>
  <c r="E35" s="1"/>
  <c r="F27"/>
  <c r="F35" s="1"/>
  <c r="D27"/>
  <c r="D35" s="1"/>
  <c r="F16"/>
  <c r="C25" l="1"/>
  <c r="C14"/>
  <c r="F5"/>
  <c r="F14" s="1"/>
  <c r="E5"/>
  <c r="E14" s="1"/>
  <c r="D25"/>
  <c r="D11" i="4" l="1"/>
  <c r="G7"/>
  <c r="G5"/>
  <c r="G9"/>
  <c r="F7"/>
  <c r="E7"/>
  <c r="D7"/>
  <c r="C7"/>
  <c r="C5"/>
  <c r="C9"/>
  <c r="B7"/>
  <c r="F5"/>
  <c r="F9"/>
  <c r="E5"/>
  <c r="E9"/>
  <c r="D5"/>
  <c r="D9"/>
  <c r="B5"/>
  <c r="B9"/>
  <c r="G5" i="2"/>
  <c r="G9"/>
  <c r="E5"/>
  <c r="E9"/>
  <c r="C5"/>
  <c r="C9"/>
  <c r="D11"/>
  <c r="B55" i="1"/>
  <c r="B56"/>
  <c r="B38"/>
  <c r="B17"/>
  <c r="B22"/>
  <c r="B8"/>
  <c r="B14"/>
  <c r="B39"/>
  <c r="D21"/>
  <c r="E21"/>
  <c r="B5" i="2"/>
  <c r="B9"/>
  <c r="E44" i="1"/>
  <c r="E26"/>
  <c r="E27"/>
  <c r="E28"/>
  <c r="E29"/>
  <c r="E30"/>
  <c r="E31"/>
  <c r="E32"/>
  <c r="E33"/>
  <c r="E34"/>
  <c r="E35"/>
  <c r="E36"/>
  <c r="D17"/>
  <c r="E17"/>
  <c r="D55"/>
  <c r="C55"/>
  <c r="E19"/>
  <c r="E20"/>
  <c r="E11"/>
  <c r="E12"/>
  <c r="E10"/>
  <c r="F5" i="2"/>
  <c r="F9"/>
  <c r="D5"/>
  <c r="D9"/>
  <c r="E53" i="1"/>
  <c r="E52"/>
  <c r="E51"/>
  <c r="E50"/>
  <c r="E49"/>
  <c r="E48"/>
  <c r="E47"/>
  <c r="E46"/>
  <c r="E45"/>
  <c r="C38"/>
  <c r="C17"/>
  <c r="C22"/>
  <c r="C56"/>
  <c r="D8"/>
  <c r="C8"/>
  <c r="C14"/>
  <c r="C39"/>
  <c r="E38"/>
  <c r="D14"/>
  <c r="D39"/>
  <c r="E8"/>
  <c r="D22"/>
  <c r="D56"/>
  <c r="E14"/>
  <c r="E22"/>
  <c r="B8" i="3"/>
  <c r="B14"/>
</calcChain>
</file>

<file path=xl/sharedStrings.xml><?xml version="1.0" encoding="utf-8"?>
<sst xmlns="http://schemas.openxmlformats.org/spreadsheetml/2006/main" count="130" uniqueCount="62">
  <si>
    <t>(тыс. руб)</t>
  </si>
  <si>
    <t>Показатели</t>
  </si>
  <si>
    <t>% исполнения</t>
  </si>
  <si>
    <t>Утверждено</t>
  </si>
  <si>
    <t>Ожидаемое исполнение</t>
  </si>
  <si>
    <t>ДОХОДЫ</t>
  </si>
  <si>
    <t>Областной бюджет</t>
  </si>
  <si>
    <t>Собственные доходы</t>
  </si>
  <si>
    <t>в том числе:</t>
  </si>
  <si>
    <t xml:space="preserve"> - налоговые</t>
  </si>
  <si>
    <t>- неналоговые</t>
  </si>
  <si>
    <t>Безвозмездные поступления</t>
  </si>
  <si>
    <t>ВСЕГО ДОХОДОВ</t>
  </si>
  <si>
    <t>Местные  бюджеты</t>
  </si>
  <si>
    <t>РАСХОДЫ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</si>
  <si>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</si>
  <si>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</si>
  <si>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</si>
  <si>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</si>
  <si>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</si>
  <si>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Охрана окружающей среды</t>
  </si>
  <si>
    <t xml:space="preserve">Образование </t>
  </si>
  <si>
    <t>Культура, кинематография, средства массовой информации</t>
  </si>
  <si>
    <t>Здравоохранение и спорт</t>
  </si>
  <si>
    <t>Социальная политика</t>
  </si>
  <si>
    <t>Межбюджетные трансферты</t>
  </si>
  <si>
    <t xml:space="preserve"> ВСЕГО РАСХОДОВ</t>
  </si>
  <si>
    <t>Результат исполнения бюджета (дефицит "--", профицит "+")</t>
  </si>
  <si>
    <t>Ожидаемое исполнение областного бюджета и местных бюджетов Ярославской области  за 2009 год</t>
  </si>
  <si>
    <t>(тыс. руб.)</t>
  </si>
  <si>
    <t xml:space="preserve">Доходы консолидированного бюджета </t>
  </si>
  <si>
    <t>собственные</t>
  </si>
  <si>
    <t>безвозмездные</t>
  </si>
  <si>
    <t>Расходы консолидированного бюджета</t>
  </si>
  <si>
    <t>Дефицит (-) профицит (+)</t>
  </si>
  <si>
    <t xml:space="preserve">Расходы за счет средств от предпринимательской и иной приносящей доход деятельности </t>
  </si>
  <si>
    <t>Бюджет 2009</t>
  </si>
  <si>
    <t>Факт 2008</t>
  </si>
  <si>
    <t>консолидированный</t>
  </si>
  <si>
    <t>областной</t>
  </si>
  <si>
    <t>Прогноз основных характеристик консолидированного бюджета Ярославской области на 2012 год и на плановый период 2013 и 2014 годов</t>
  </si>
  <si>
    <t>Прогноз основных характеристик консолидированного бюджета Ярославской области на 2013 год и на плановый период 2014 и 2015 годов</t>
  </si>
  <si>
    <t>Дефицит (-)/профицит (+)</t>
  </si>
  <si>
    <t>дотации</t>
  </si>
  <si>
    <t>субсидии</t>
  </si>
  <si>
    <t>субвенции</t>
  </si>
  <si>
    <t>иные мбт</t>
  </si>
  <si>
    <t xml:space="preserve">Доходы </t>
  </si>
  <si>
    <t xml:space="preserve">Расходы </t>
  </si>
  <si>
    <t>налоговые и неналоговые</t>
  </si>
  <si>
    <t>безвозмездные поступления, в том числе</t>
  </si>
  <si>
    <t>безвозмездные поступления</t>
  </si>
  <si>
    <t>Прогноз
2024 год</t>
  </si>
  <si>
    <t>Бюджет территориального фонда обязательного медицинского страхования Ярославской области</t>
  </si>
  <si>
    <t>Консолидированный бюджет Ярославского муниципального района</t>
  </si>
  <si>
    <t>Бюджеты поселений</t>
  </si>
  <si>
    <t>Бюджет Ярославского муниципального района</t>
  </si>
  <si>
    <t>Прогноз основных характеристик консолидированного бюджета Ярославского   муниципального района
на 2023 год и на плановый период 2024 и 2025 годов</t>
  </si>
  <si>
    <t>Исполнение 
за 2021 год</t>
  </si>
  <si>
    <t>Ожидаемое 
исполнение за 2022 год</t>
  </si>
  <si>
    <t>Прогноз
2025 год</t>
  </si>
  <si>
    <t>Прогноз
2023 год</t>
  </si>
</sst>
</file>

<file path=xl/styles.xml><?xml version="1.0" encoding="utf-8"?>
<styleSheet xmlns="http://schemas.openxmlformats.org/spreadsheetml/2006/main">
  <numFmts count="1">
    <numFmt numFmtId="164" formatCode="#,##0.00000000000"/>
  </numFmts>
  <fonts count="14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i/>
      <sz val="14"/>
      <name val="Times New Roman"/>
      <family val="1"/>
      <charset val="204"/>
    </font>
    <font>
      <b/>
      <sz val="15"/>
      <name val="Times New Roman"/>
      <family val="1"/>
      <charset val="204"/>
    </font>
    <font>
      <sz val="14"/>
      <color indexed="8"/>
      <name val="Arial"/>
      <family val="2"/>
      <charset val="204"/>
    </font>
    <font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9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top" wrapText="1"/>
    </xf>
    <xf numFmtId="3" fontId="7" fillId="0" borderId="3" xfId="0" applyNumberFormat="1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49" fontId="7" fillId="0" borderId="3" xfId="0" applyNumberFormat="1" applyFont="1" applyBorder="1" applyAlignment="1">
      <alignment vertical="top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3" fontId="6" fillId="0" borderId="3" xfId="0" applyNumberFormat="1" applyFont="1" applyBorder="1" applyAlignment="1">
      <alignment vertical="top" wrapText="1"/>
    </xf>
    <xf numFmtId="0" fontId="2" fillId="0" borderId="0" xfId="0" applyFont="1" applyAlignment="1">
      <alignment horizontal="left" vertical="center"/>
    </xf>
    <xf numFmtId="0" fontId="7" fillId="0" borderId="0" xfId="0" applyFont="1"/>
    <xf numFmtId="0" fontId="7" fillId="0" borderId="0" xfId="0" applyFont="1" applyAlignment="1">
      <alignment horizontal="right"/>
    </xf>
    <xf numFmtId="3" fontId="2" fillId="0" borderId="0" xfId="0" applyNumberFormat="1" applyFont="1"/>
    <xf numFmtId="3" fontId="7" fillId="0" borderId="3" xfId="0" applyNumberFormat="1" applyFont="1" applyBorder="1" applyAlignment="1">
      <alignment wrapText="1"/>
    </xf>
    <xf numFmtId="0" fontId="6" fillId="0" borderId="0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top" wrapText="1"/>
    </xf>
    <xf numFmtId="3" fontId="8" fillId="0" borderId="3" xfId="0" applyNumberFormat="1" applyFont="1" applyFill="1" applyBorder="1"/>
    <xf numFmtId="3" fontId="1" fillId="0" borderId="3" xfId="0" applyNumberFormat="1" applyFont="1" applyFill="1" applyBorder="1"/>
    <xf numFmtId="3" fontId="1" fillId="0" borderId="4" xfId="0" applyNumberFormat="1" applyFont="1" applyFill="1" applyBorder="1"/>
    <xf numFmtId="164" fontId="2" fillId="0" borderId="0" xfId="0" applyNumberFormat="1" applyFont="1"/>
    <xf numFmtId="3" fontId="1" fillId="0" borderId="3" xfId="0" applyNumberFormat="1" applyFont="1" applyFill="1" applyBorder="1" applyAlignment="1">
      <alignment wrapText="1"/>
    </xf>
    <xf numFmtId="3" fontId="1" fillId="0" borderId="3" xfId="0" applyNumberFormat="1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8" fillId="0" borderId="5" xfId="0" applyFont="1" applyBorder="1" applyAlignment="1"/>
    <xf numFmtId="0" fontId="8" fillId="0" borderId="3" xfId="0" applyFont="1" applyBorder="1" applyAlignment="1">
      <alignment horizontal="center"/>
    </xf>
    <xf numFmtId="3" fontId="1" fillId="2" borderId="3" xfId="0" applyNumberFormat="1" applyFont="1" applyFill="1" applyBorder="1"/>
    <xf numFmtId="0" fontId="10" fillId="0" borderId="3" xfId="0" applyFont="1" applyBorder="1" applyAlignment="1">
      <alignment vertical="top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 wrapText="1"/>
    </xf>
    <xf numFmtId="0" fontId="8" fillId="3" borderId="3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center" vertical="top" wrapText="1"/>
    </xf>
    <xf numFmtId="0" fontId="2" fillId="3" borderId="3" xfId="0" applyFont="1" applyFill="1" applyBorder="1"/>
    <xf numFmtId="3" fontId="8" fillId="2" borderId="3" xfId="0" applyNumberFormat="1" applyFont="1" applyFill="1" applyBorder="1"/>
    <xf numFmtId="3" fontId="1" fillId="0" borderId="3" xfId="0" applyNumberFormat="1" applyFont="1" applyFill="1" applyBorder="1" applyAlignment="1">
      <alignment vertical="top"/>
    </xf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3" fontId="1" fillId="2" borderId="3" xfId="0" applyNumberFormat="1" applyFont="1" applyFill="1" applyBorder="1"/>
    <xf numFmtId="3" fontId="1" fillId="0" borderId="3" xfId="0" applyNumberFormat="1" applyFont="1" applyFill="1" applyBorder="1" applyAlignment="1">
      <alignment vertical="top"/>
    </xf>
    <xf numFmtId="3" fontId="1" fillId="0" borderId="3" xfId="0" applyNumberFormat="1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0" fontId="2" fillId="0" borderId="0" xfId="0" applyFont="1"/>
    <xf numFmtId="0" fontId="8" fillId="0" borderId="3" xfId="0" applyFont="1" applyBorder="1" applyAlignment="1">
      <alignment vertical="top" wrapText="1"/>
    </xf>
    <xf numFmtId="3" fontId="1" fillId="0" borderId="3" xfId="0" applyNumberFormat="1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3" fontId="1" fillId="0" borderId="3" xfId="0" applyNumberFormat="1" applyFont="1" applyFill="1" applyBorder="1" applyAlignment="1">
      <alignment horizontal="center" vertical="top"/>
    </xf>
    <xf numFmtId="0" fontId="1" fillId="0" borderId="3" xfId="0" applyFont="1" applyBorder="1" applyAlignment="1">
      <alignment horizontal="center" vertical="top" wrapText="1"/>
    </xf>
    <xf numFmtId="3" fontId="8" fillId="2" borderId="3" xfId="0" applyNumberFormat="1" applyFont="1" applyFill="1" applyBorder="1" applyAlignment="1">
      <alignment horizontal="center"/>
    </xf>
    <xf numFmtId="3" fontId="1" fillId="0" borderId="3" xfId="0" applyNumberFormat="1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/>
    </xf>
    <xf numFmtId="3" fontId="1" fillId="2" borderId="3" xfId="0" applyNumberFormat="1" applyFont="1" applyFill="1" applyBorder="1" applyAlignment="1">
      <alignment horizontal="center"/>
    </xf>
    <xf numFmtId="3" fontId="2" fillId="3" borderId="3" xfId="0" applyNumberFormat="1" applyFont="1" applyFill="1" applyBorder="1" applyAlignment="1">
      <alignment horizontal="center"/>
    </xf>
    <xf numFmtId="3" fontId="12" fillId="2" borderId="3" xfId="0" applyNumberFormat="1" applyFont="1" applyFill="1" applyBorder="1" applyAlignment="1">
      <alignment horizontal="center" wrapText="1"/>
    </xf>
    <xf numFmtId="3" fontId="13" fillId="2" borderId="3" xfId="0" applyNumberFormat="1" applyFont="1" applyFill="1" applyBorder="1" applyAlignment="1">
      <alignment horizontal="center" wrapText="1"/>
    </xf>
    <xf numFmtId="3" fontId="8" fillId="2" borderId="3" xfId="0" applyNumberFormat="1" applyFont="1" applyFill="1" applyBorder="1" applyAlignment="1">
      <alignment horizontal="center" wrapText="1"/>
    </xf>
    <xf numFmtId="0" fontId="5" fillId="0" borderId="4" xfId="0" applyNumberFormat="1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vertical="top" wrapText="1"/>
    </xf>
    <xf numFmtId="0" fontId="5" fillId="0" borderId="4" xfId="0" applyNumberFormat="1" applyFont="1" applyBorder="1" applyAlignment="1">
      <alignment horizontal="left" vertical="center" wrapText="1"/>
    </xf>
    <xf numFmtId="0" fontId="5" fillId="0" borderId="6" xfId="0" applyNumberFormat="1" applyFont="1" applyBorder="1" applyAlignment="1">
      <alignment horizontal="left" vertical="center" wrapText="1"/>
    </xf>
    <xf numFmtId="0" fontId="5" fillId="0" borderId="5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1" fillId="0" borderId="0" xfId="0" applyFont="1" applyBorder="1" applyAlignment="1">
      <alignment horizontal="center" vertical="center" wrapText="1"/>
    </xf>
  </cellXfs>
  <cellStyles count="11">
    <cellStyle name="Обычный" xfId="0" builtinId="0"/>
    <cellStyle name="Обычный 10" xfId="1"/>
    <cellStyle name="Обычный 11" xfId="2"/>
    <cellStyle name="Обычный 2" xfId="3"/>
    <cellStyle name="Обычный 3" xfId="4"/>
    <cellStyle name="Обычный 4" xfId="5"/>
    <cellStyle name="Обычный 5" xfId="6"/>
    <cellStyle name="Обычный 6" xfId="7"/>
    <cellStyle name="Обычный 7" xfId="8"/>
    <cellStyle name="Обычный 8" xfId="9"/>
    <cellStyle name="Обычный 9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6"/>
  <sheetViews>
    <sheetView topLeftCell="A38" workbookViewId="0">
      <selection activeCell="H47" sqref="H47"/>
    </sheetView>
  </sheetViews>
  <sheetFormatPr defaultColWidth="9.109375" defaultRowHeight="13.2"/>
  <cols>
    <col min="1" max="1" width="49" style="15" customWidth="1"/>
    <col min="2" max="2" width="11.33203125" style="15" customWidth="1"/>
    <col min="3" max="3" width="11.109375" style="15" customWidth="1"/>
    <col min="4" max="4" width="11" style="15" customWidth="1"/>
    <col min="5" max="5" width="10.88671875" style="15" customWidth="1"/>
    <col min="6" max="16384" width="9.109375" style="1"/>
  </cols>
  <sheetData>
    <row r="1" spans="1:5" ht="56.25" customHeight="1">
      <c r="A1" s="75" t="s">
        <v>28</v>
      </c>
      <c r="B1" s="75"/>
      <c r="C1" s="75"/>
      <c r="D1" s="75"/>
      <c r="E1" s="75"/>
    </row>
    <row r="2" spans="1:5" s="3" customFormat="1" ht="13.8">
      <c r="A2" s="2"/>
      <c r="B2" s="2"/>
      <c r="C2" s="2"/>
      <c r="D2" s="2"/>
      <c r="E2" s="2"/>
    </row>
    <row r="3" spans="1:5" ht="13.8">
      <c r="A3" s="4"/>
      <c r="B3" s="2"/>
      <c r="C3" s="2"/>
      <c r="D3" s="2"/>
      <c r="E3" s="5" t="s">
        <v>0</v>
      </c>
    </row>
    <row r="4" spans="1:5">
      <c r="A4" s="76" t="s">
        <v>1</v>
      </c>
      <c r="B4" s="82" t="s">
        <v>37</v>
      </c>
      <c r="C4" s="77" t="s">
        <v>36</v>
      </c>
      <c r="D4" s="78"/>
      <c r="E4" s="79" t="s">
        <v>2</v>
      </c>
    </row>
    <row r="5" spans="1:5" ht="39.6">
      <c r="A5" s="76"/>
      <c r="B5" s="83"/>
      <c r="C5" s="6" t="s">
        <v>3</v>
      </c>
      <c r="D5" s="6" t="s">
        <v>4</v>
      </c>
      <c r="E5" s="80"/>
    </row>
    <row r="6" spans="1:5">
      <c r="A6" s="81" t="s">
        <v>5</v>
      </c>
      <c r="B6" s="81"/>
      <c r="C6" s="81"/>
      <c r="D6" s="81"/>
      <c r="E6" s="81"/>
    </row>
    <row r="7" spans="1:5">
      <c r="A7" s="7" t="s">
        <v>6</v>
      </c>
      <c r="B7" s="7"/>
      <c r="C7" s="7"/>
      <c r="D7" s="7"/>
      <c r="E7" s="7"/>
    </row>
    <row r="8" spans="1:5" ht="15.6">
      <c r="A8" s="8" t="s">
        <v>7</v>
      </c>
      <c r="B8" s="9">
        <f>SUM(B10:B11)</f>
        <v>20020905</v>
      </c>
      <c r="C8" s="9">
        <f>SUM(C10:C11)</f>
        <v>23569866</v>
      </c>
      <c r="D8" s="9">
        <f>SUM(D10:D11)</f>
        <v>20782281</v>
      </c>
      <c r="E8" s="9">
        <f>D8/C8*100</f>
        <v>88.17309780208339</v>
      </c>
    </row>
    <row r="9" spans="1:5" ht="15.6">
      <c r="A9" s="10" t="s">
        <v>8</v>
      </c>
      <c r="B9" s="9"/>
      <c r="C9" s="9"/>
      <c r="D9" s="9"/>
      <c r="E9" s="9"/>
    </row>
    <row r="10" spans="1:5" ht="15.6">
      <c r="A10" s="10" t="s">
        <v>9</v>
      </c>
      <c r="B10" s="9">
        <v>19273940</v>
      </c>
      <c r="C10" s="9">
        <v>22389282</v>
      </c>
      <c r="D10" s="9">
        <v>20386201</v>
      </c>
      <c r="E10" s="9">
        <f>D10/C10*100</f>
        <v>91.05339331560522</v>
      </c>
    </row>
    <row r="11" spans="1:5" ht="15.6">
      <c r="A11" s="11" t="s">
        <v>10</v>
      </c>
      <c r="B11" s="9">
        <v>746965</v>
      </c>
      <c r="C11" s="9">
        <v>1180584</v>
      </c>
      <c r="D11" s="9">
        <v>396080</v>
      </c>
      <c r="E11" s="9">
        <f>D11/C11*100</f>
        <v>33.549497536812289</v>
      </c>
    </row>
    <row r="12" spans="1:5" ht="15.6">
      <c r="A12" s="8" t="s">
        <v>11</v>
      </c>
      <c r="B12" s="9">
        <v>8158281</v>
      </c>
      <c r="C12" s="9">
        <v>15893871</v>
      </c>
      <c r="D12" s="9">
        <v>19893871</v>
      </c>
      <c r="E12" s="9">
        <f>D12/C12*100</f>
        <v>125.16693384512809</v>
      </c>
    </row>
    <row r="13" spans="1:5" ht="34.5" customHeight="1">
      <c r="A13" s="8" t="s">
        <v>35</v>
      </c>
      <c r="B13" s="9"/>
      <c r="C13" s="19"/>
      <c r="D13" s="19"/>
      <c r="E13" s="19"/>
    </row>
    <row r="14" spans="1:5" ht="15.6">
      <c r="A14" s="8" t="s">
        <v>12</v>
      </c>
      <c r="B14" s="9">
        <f>B8+B12</f>
        <v>28179186</v>
      </c>
      <c r="C14" s="9">
        <f>C8+C12</f>
        <v>39463737</v>
      </c>
      <c r="D14" s="9">
        <f>D8+D12</f>
        <v>40676152</v>
      </c>
      <c r="E14" s="9">
        <f>D14/C14*100</f>
        <v>103.07222552187594</v>
      </c>
    </row>
    <row r="15" spans="1:5">
      <c r="A15" s="7"/>
      <c r="B15" s="7"/>
      <c r="C15" s="12"/>
      <c r="D15" s="12"/>
      <c r="E15" s="12"/>
    </row>
    <row r="16" spans="1:5">
      <c r="A16" s="7" t="s">
        <v>13</v>
      </c>
      <c r="B16" s="7"/>
      <c r="C16" s="12"/>
      <c r="D16" s="12"/>
      <c r="E16" s="12"/>
    </row>
    <row r="17" spans="1:5" s="13" customFormat="1" ht="15.6">
      <c r="A17" s="8" t="s">
        <v>7</v>
      </c>
      <c r="B17" s="9">
        <f>SUM(B19:B20)</f>
        <v>14075394</v>
      </c>
      <c r="C17" s="9">
        <f>SUM(C19:C20)</f>
        <v>13025239</v>
      </c>
      <c r="D17" s="9">
        <f>SUM(D19:D20)</f>
        <v>10656365</v>
      </c>
      <c r="E17" s="9">
        <f t="shared" ref="E17:E22" si="0">D17/C17*100</f>
        <v>81.813201277918964</v>
      </c>
    </row>
    <row r="18" spans="1:5" ht="15.6">
      <c r="A18" s="10" t="s">
        <v>8</v>
      </c>
      <c r="B18" s="10"/>
      <c r="C18" s="9"/>
      <c r="D18" s="9"/>
      <c r="E18" s="9"/>
    </row>
    <row r="19" spans="1:5" ht="15.6">
      <c r="A19" s="10" t="s">
        <v>9</v>
      </c>
      <c r="B19" s="9">
        <v>9833464</v>
      </c>
      <c r="C19" s="9">
        <v>8522333</v>
      </c>
      <c r="D19" s="9">
        <v>8002914</v>
      </c>
      <c r="E19" s="9">
        <f t="shared" si="0"/>
        <v>93.905201779841278</v>
      </c>
    </row>
    <row r="20" spans="1:5" ht="15.6">
      <c r="A20" s="11" t="s">
        <v>10</v>
      </c>
      <c r="B20" s="9">
        <v>4241930</v>
      </c>
      <c r="C20" s="9">
        <v>4502906</v>
      </c>
      <c r="D20" s="9">
        <v>2653451</v>
      </c>
      <c r="E20" s="9">
        <f t="shared" si="0"/>
        <v>58.927523692477699</v>
      </c>
    </row>
    <row r="21" spans="1:5" ht="15.6">
      <c r="A21" s="8" t="s">
        <v>11</v>
      </c>
      <c r="B21" s="9">
        <v>12761643</v>
      </c>
      <c r="C21" s="9">
        <v>19181951</v>
      </c>
      <c r="D21" s="9">
        <f>21330984-2209870</f>
        <v>19121114</v>
      </c>
      <c r="E21" s="9">
        <f t="shared" si="0"/>
        <v>99.682842480412972</v>
      </c>
    </row>
    <row r="22" spans="1:5" ht="15.6">
      <c r="A22" s="8" t="s">
        <v>12</v>
      </c>
      <c r="B22" s="9">
        <f>B17+B21</f>
        <v>26837037</v>
      </c>
      <c r="C22" s="9">
        <f>C17+C21</f>
        <v>32207190</v>
      </c>
      <c r="D22" s="9">
        <f>D17+D21</f>
        <v>29777479</v>
      </c>
      <c r="E22" s="9">
        <f t="shared" si="0"/>
        <v>92.455998179288528</v>
      </c>
    </row>
    <row r="23" spans="1:5">
      <c r="A23" s="72"/>
      <c r="B23" s="73"/>
      <c r="C23" s="73"/>
      <c r="D23" s="73"/>
      <c r="E23" s="74"/>
    </row>
    <row r="24" spans="1:5">
      <c r="A24" s="68" t="s">
        <v>14</v>
      </c>
      <c r="B24" s="69"/>
      <c r="C24" s="69"/>
      <c r="D24" s="69"/>
      <c r="E24" s="70"/>
    </row>
    <row r="25" spans="1:5">
      <c r="A25" s="7" t="s">
        <v>6</v>
      </c>
      <c r="B25" s="7"/>
      <c r="C25" s="7"/>
      <c r="D25" s="7"/>
      <c r="E25" s="7"/>
    </row>
    <row r="26" spans="1:5" ht="15.6">
      <c r="A26" s="10" t="s">
        <v>15</v>
      </c>
      <c r="B26" s="9">
        <v>1849167</v>
      </c>
      <c r="C26" s="9">
        <v>3103250</v>
      </c>
      <c r="D26" s="9">
        <v>3074710</v>
      </c>
      <c r="E26" s="9">
        <f>D26/C26*100</f>
        <v>99.080319020381864</v>
      </c>
    </row>
    <row r="27" spans="1:5" ht="15.6">
      <c r="A27" s="10" t="s">
        <v>16</v>
      </c>
      <c r="B27" s="9">
        <v>20746</v>
      </c>
      <c r="C27" s="9">
        <v>17104</v>
      </c>
      <c r="D27" s="9">
        <v>16973</v>
      </c>
      <c r="E27" s="9">
        <f t="shared" ref="E27:E38" si="1">D27/C27*100</f>
        <v>99.234097287184284</v>
      </c>
    </row>
    <row r="28" spans="1:5" ht="31.2">
      <c r="A28" s="10" t="s">
        <v>17</v>
      </c>
      <c r="B28" s="9">
        <v>1089400</v>
      </c>
      <c r="C28" s="9">
        <v>1130894</v>
      </c>
      <c r="D28" s="9">
        <v>1110906</v>
      </c>
      <c r="E28" s="9">
        <f t="shared" si="1"/>
        <v>98.232548762306635</v>
      </c>
    </row>
    <row r="29" spans="1:5" ht="15.6">
      <c r="A29" s="10" t="s">
        <v>18</v>
      </c>
      <c r="B29" s="9">
        <v>4492804</v>
      </c>
      <c r="C29" s="9">
        <v>6983529</v>
      </c>
      <c r="D29" s="9">
        <v>6773152</v>
      </c>
      <c r="E29" s="9">
        <f t="shared" si="1"/>
        <v>96.987525934237553</v>
      </c>
    </row>
    <row r="30" spans="1:5" ht="15.6">
      <c r="A30" s="10" t="s">
        <v>19</v>
      </c>
      <c r="B30" s="9">
        <v>119622</v>
      </c>
      <c r="C30" s="9">
        <v>694357</v>
      </c>
      <c r="D30" s="9">
        <v>686823</v>
      </c>
      <c r="E30" s="9">
        <f t="shared" si="1"/>
        <v>98.914967372691564</v>
      </c>
    </row>
    <row r="31" spans="1:5" ht="15.6">
      <c r="A31" s="10" t="s">
        <v>20</v>
      </c>
      <c r="B31" s="9">
        <v>43766</v>
      </c>
      <c r="C31" s="9">
        <v>43372</v>
      </c>
      <c r="D31" s="9">
        <v>43210</v>
      </c>
      <c r="E31" s="9">
        <f t="shared" si="1"/>
        <v>99.626487134556854</v>
      </c>
    </row>
    <row r="32" spans="1:5" ht="15.6">
      <c r="A32" s="10" t="s">
        <v>21</v>
      </c>
      <c r="B32" s="9">
        <v>1736747</v>
      </c>
      <c r="C32" s="9">
        <v>1958139</v>
      </c>
      <c r="D32" s="9">
        <v>1941121</v>
      </c>
      <c r="E32" s="9">
        <f t="shared" si="1"/>
        <v>99.130909501317319</v>
      </c>
    </row>
    <row r="33" spans="1:5" ht="31.2">
      <c r="A33" s="10" t="s">
        <v>22</v>
      </c>
      <c r="B33" s="9">
        <v>448521</v>
      </c>
      <c r="C33" s="9">
        <v>1685910</v>
      </c>
      <c r="D33" s="9">
        <v>1678988</v>
      </c>
      <c r="E33" s="9">
        <f t="shared" si="1"/>
        <v>99.58942055032594</v>
      </c>
    </row>
    <row r="34" spans="1:5" ht="15.6">
      <c r="A34" s="10" t="s">
        <v>23</v>
      </c>
      <c r="B34" s="9">
        <v>2701820</v>
      </c>
      <c r="C34" s="9">
        <v>3051024</v>
      </c>
      <c r="D34" s="9">
        <v>3030472</v>
      </c>
      <c r="E34" s="9">
        <f t="shared" si="1"/>
        <v>99.326390090671197</v>
      </c>
    </row>
    <row r="35" spans="1:5" ht="15.6">
      <c r="A35" s="10" t="s">
        <v>24</v>
      </c>
      <c r="B35" s="9">
        <v>1812606</v>
      </c>
      <c r="C35" s="9">
        <v>2219658</v>
      </c>
      <c r="D35" s="9">
        <v>2200264.84</v>
      </c>
      <c r="E35" s="9">
        <f t="shared" si="1"/>
        <v>99.126299637151305</v>
      </c>
    </row>
    <row r="36" spans="1:5" ht="15.6">
      <c r="A36" s="10" t="s">
        <v>25</v>
      </c>
      <c r="B36" s="9">
        <v>14747932</v>
      </c>
      <c r="C36" s="9">
        <v>21391821</v>
      </c>
      <c r="D36" s="9">
        <v>21330984</v>
      </c>
      <c r="E36" s="9">
        <f t="shared" si="1"/>
        <v>99.715606259046382</v>
      </c>
    </row>
    <row r="37" spans="1:5" ht="46.8">
      <c r="A37" s="10" t="s">
        <v>35</v>
      </c>
      <c r="B37" s="10"/>
      <c r="C37" s="19"/>
      <c r="D37" s="19"/>
      <c r="E37" s="9"/>
    </row>
    <row r="38" spans="1:5" ht="15.6">
      <c r="A38" s="8" t="s">
        <v>26</v>
      </c>
      <c r="B38" s="14">
        <f>SUM(B26:B36)</f>
        <v>29063131</v>
      </c>
      <c r="C38" s="14">
        <f>SUM(C26:C36)</f>
        <v>42279058</v>
      </c>
      <c r="D38" s="14">
        <v>41887604</v>
      </c>
      <c r="E38" s="9">
        <f t="shared" si="1"/>
        <v>99.074118444171575</v>
      </c>
    </row>
    <row r="39" spans="1:5" ht="31.2">
      <c r="A39" s="8" t="s">
        <v>27</v>
      </c>
      <c r="B39" s="14">
        <f>B14-B38</f>
        <v>-883945</v>
      </c>
      <c r="C39" s="14">
        <f>C14-C38</f>
        <v>-2815321</v>
      </c>
      <c r="D39" s="14">
        <f>D14-D38</f>
        <v>-1211452</v>
      </c>
      <c r="E39" s="14"/>
    </row>
    <row r="40" spans="1:5" ht="15.6">
      <c r="A40" s="71"/>
      <c r="B40" s="71"/>
      <c r="C40" s="71"/>
      <c r="D40" s="71"/>
      <c r="E40" s="71"/>
    </row>
    <row r="41" spans="1:5" ht="15.6">
      <c r="A41" s="20"/>
      <c r="B41" s="20"/>
      <c r="C41" s="20"/>
      <c r="D41" s="20"/>
      <c r="E41" s="20"/>
    </row>
    <row r="42" spans="1:5" ht="15.6">
      <c r="A42" s="20"/>
      <c r="B42" s="20"/>
      <c r="C42" s="20"/>
      <c r="D42" s="20"/>
      <c r="E42" s="20"/>
    </row>
    <row r="43" spans="1:5" ht="15.6">
      <c r="A43" s="7" t="s">
        <v>13</v>
      </c>
      <c r="B43" s="7"/>
      <c r="C43" s="9"/>
      <c r="D43" s="14"/>
      <c r="E43" s="14"/>
    </row>
    <row r="44" spans="1:5" ht="15.6">
      <c r="A44" s="10" t="s">
        <v>15</v>
      </c>
      <c r="B44" s="9">
        <v>2201653</v>
      </c>
      <c r="C44" s="9">
        <v>2279008</v>
      </c>
      <c r="D44" s="9">
        <v>2098531</v>
      </c>
      <c r="E44" s="9">
        <f t="shared" ref="E44:E53" si="2">D44/C44*100</f>
        <v>92.080896600626232</v>
      </c>
    </row>
    <row r="45" spans="1:5" ht="15.6">
      <c r="A45" s="10" t="s">
        <v>16</v>
      </c>
      <c r="B45" s="9">
        <v>9366</v>
      </c>
      <c r="C45" s="9">
        <v>10434</v>
      </c>
      <c r="D45" s="9">
        <v>9347</v>
      </c>
      <c r="E45" s="9">
        <f t="shared" si="2"/>
        <v>89.582135326816186</v>
      </c>
    </row>
    <row r="46" spans="1:5" ht="31.2">
      <c r="A46" s="10" t="s">
        <v>17</v>
      </c>
      <c r="B46" s="9">
        <v>394757</v>
      </c>
      <c r="C46" s="9">
        <v>454120</v>
      </c>
      <c r="D46" s="9">
        <v>420249</v>
      </c>
      <c r="E46" s="9">
        <f t="shared" si="2"/>
        <v>92.541398749229273</v>
      </c>
    </row>
    <row r="47" spans="1:5" ht="15.6">
      <c r="A47" s="10" t="s">
        <v>18</v>
      </c>
      <c r="B47" s="9">
        <v>1863967</v>
      </c>
      <c r="C47" s="9">
        <v>4340062</v>
      </c>
      <c r="D47" s="9">
        <v>4013341</v>
      </c>
      <c r="E47" s="9">
        <f t="shared" si="2"/>
        <v>92.471973902676964</v>
      </c>
    </row>
    <row r="48" spans="1:5" ht="15.6">
      <c r="A48" s="10" t="s">
        <v>19</v>
      </c>
      <c r="B48" s="9">
        <v>7016847</v>
      </c>
      <c r="C48" s="9">
        <v>6815775</v>
      </c>
      <c r="D48" s="9">
        <v>6167847</v>
      </c>
      <c r="E48" s="9">
        <f t="shared" si="2"/>
        <v>90.493700276197501</v>
      </c>
    </row>
    <row r="49" spans="1:5" ht="15.6">
      <c r="A49" s="10" t="s">
        <v>20</v>
      </c>
      <c r="B49" s="9">
        <v>142735</v>
      </c>
      <c r="C49" s="9">
        <v>55206</v>
      </c>
      <c r="D49" s="9">
        <v>50065</v>
      </c>
      <c r="E49" s="9">
        <f t="shared" si="2"/>
        <v>90.687606419592072</v>
      </c>
    </row>
    <row r="50" spans="1:5" ht="15.6">
      <c r="A50" s="10" t="s">
        <v>21</v>
      </c>
      <c r="B50" s="9">
        <v>8122383</v>
      </c>
      <c r="C50" s="9">
        <v>9551478</v>
      </c>
      <c r="D50" s="9">
        <v>9047358.2200000007</v>
      </c>
      <c r="E50" s="9">
        <f t="shared" si="2"/>
        <v>94.722075682946667</v>
      </c>
    </row>
    <row r="51" spans="1:5" ht="31.2">
      <c r="A51" s="10" t="s">
        <v>22</v>
      </c>
      <c r="B51" s="9">
        <v>1303557</v>
      </c>
      <c r="C51" s="9">
        <v>1018813</v>
      </c>
      <c r="D51" s="9">
        <v>955519.74</v>
      </c>
      <c r="E51" s="9">
        <f t="shared" si="2"/>
        <v>93.787548843605251</v>
      </c>
    </row>
    <row r="52" spans="1:5" ht="15.6">
      <c r="A52" s="10" t="s">
        <v>23</v>
      </c>
      <c r="B52" s="9">
        <v>3058936</v>
      </c>
      <c r="C52" s="9">
        <v>2885784</v>
      </c>
      <c r="D52" s="9">
        <v>2734125.16</v>
      </c>
      <c r="E52" s="9">
        <f t="shared" si="2"/>
        <v>94.744622605156863</v>
      </c>
    </row>
    <row r="53" spans="1:5" ht="15.6">
      <c r="A53" s="10" t="s">
        <v>24</v>
      </c>
      <c r="B53" s="9">
        <v>4069671</v>
      </c>
      <c r="C53" s="9">
        <v>6411000</v>
      </c>
      <c r="D53" s="9">
        <v>6074077</v>
      </c>
      <c r="E53" s="9">
        <f t="shared" si="2"/>
        <v>94.744610825144278</v>
      </c>
    </row>
    <row r="54" spans="1:5" ht="15.6" hidden="1">
      <c r="A54" s="10" t="s">
        <v>25</v>
      </c>
      <c r="B54" s="10"/>
      <c r="C54" s="9"/>
      <c r="D54" s="9"/>
      <c r="E54" s="9"/>
    </row>
    <row r="55" spans="1:5" ht="15.6">
      <c r="A55" s="8" t="s">
        <v>26</v>
      </c>
      <c r="B55" s="14">
        <f>SUM(B43:B54)</f>
        <v>28183872</v>
      </c>
      <c r="C55" s="14">
        <f>SUM(C43:C54)</f>
        <v>33821680</v>
      </c>
      <c r="D55" s="14">
        <f>SUM(D43:D54)</f>
        <v>31570460.119999997</v>
      </c>
      <c r="E55" s="14"/>
    </row>
    <row r="56" spans="1:5" ht="31.2">
      <c r="A56" s="8" t="s">
        <v>27</v>
      </c>
      <c r="B56" s="14">
        <f>B22-B55</f>
        <v>-1346835</v>
      </c>
      <c r="C56" s="14">
        <f>C22-C55</f>
        <v>-1614490</v>
      </c>
      <c r="D56" s="14">
        <f>D22-D55</f>
        <v>-1792981.1199999973</v>
      </c>
      <c r="E56" s="14"/>
    </row>
  </sheetData>
  <mergeCells count="9">
    <mergeCell ref="A24:E24"/>
    <mergeCell ref="A40:E40"/>
    <mergeCell ref="A23:E23"/>
    <mergeCell ref="A1:E1"/>
    <mergeCell ref="A4:A5"/>
    <mergeCell ref="C4:D4"/>
    <mergeCell ref="E4:E5"/>
    <mergeCell ref="A6:E6"/>
    <mergeCell ref="B4:B5"/>
  </mergeCells>
  <pageMargins left="0.70866141732283472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B6" sqref="B6"/>
    </sheetView>
  </sheetViews>
  <sheetFormatPr defaultColWidth="33.109375" defaultRowHeight="13.2"/>
  <cols>
    <col min="1" max="1" width="39.33203125" style="1" customWidth="1"/>
    <col min="2" max="2" width="18.88671875" style="1" bestFit="1" customWidth="1"/>
    <col min="3" max="3" width="15" style="1" customWidth="1"/>
    <col min="4" max="4" width="18.44140625" style="1" customWidth="1"/>
    <col min="5" max="5" width="17.109375" style="1" customWidth="1"/>
    <col min="6" max="6" width="18.33203125" style="1" customWidth="1"/>
    <col min="7" max="7" width="14.33203125" style="1" customWidth="1"/>
    <col min="8" max="16384" width="33.109375" style="1"/>
  </cols>
  <sheetData>
    <row r="1" spans="1:7" ht="44.25" customHeight="1">
      <c r="A1" s="84" t="s">
        <v>41</v>
      </c>
      <c r="B1" s="84"/>
      <c r="C1" s="84"/>
      <c r="D1" s="84"/>
      <c r="E1" s="84"/>
      <c r="F1" s="84"/>
      <c r="G1" s="84"/>
    </row>
    <row r="2" spans="1:7" ht="15.6">
      <c r="D2" s="16"/>
      <c r="E2" s="16"/>
      <c r="F2" s="17" t="s">
        <v>29</v>
      </c>
    </row>
    <row r="3" spans="1:7" ht="18">
      <c r="A3" s="85" t="s">
        <v>1</v>
      </c>
      <c r="B3" s="87">
        <v>2013</v>
      </c>
      <c r="C3" s="88"/>
      <c r="D3" s="87">
        <v>2014</v>
      </c>
      <c r="E3" s="88"/>
      <c r="F3" s="31">
        <v>2015</v>
      </c>
      <c r="G3" s="30"/>
    </row>
    <row r="4" spans="1:7" ht="18" hidden="1" customHeight="1">
      <c r="A4" s="86"/>
      <c r="B4" s="22" t="s">
        <v>38</v>
      </c>
      <c r="C4" s="22" t="s">
        <v>39</v>
      </c>
      <c r="D4" s="22" t="s">
        <v>38</v>
      </c>
      <c r="E4" s="22" t="s">
        <v>39</v>
      </c>
      <c r="F4" s="22" t="s">
        <v>38</v>
      </c>
      <c r="G4" s="22" t="s">
        <v>39</v>
      </c>
    </row>
    <row r="5" spans="1:7" ht="38.25" customHeight="1">
      <c r="A5" s="29" t="s">
        <v>30</v>
      </c>
      <c r="B5" s="28">
        <f t="shared" ref="B5:G5" si="0">B6+B7</f>
        <v>56357036.200000003</v>
      </c>
      <c r="C5" s="28">
        <f t="shared" si="0"/>
        <v>43746829.200000003</v>
      </c>
      <c r="D5" s="28">
        <f t="shared" si="0"/>
        <v>60256459.5</v>
      </c>
      <c r="E5" s="28">
        <f t="shared" si="0"/>
        <v>46918964.5</v>
      </c>
      <c r="F5" s="28">
        <f t="shared" si="0"/>
        <v>64568559.200000003</v>
      </c>
      <c r="G5" s="28">
        <f t="shared" si="0"/>
        <v>50339815.200000003</v>
      </c>
    </row>
    <row r="6" spans="1:7" ht="18">
      <c r="A6" s="21" t="s">
        <v>31</v>
      </c>
      <c r="B6" s="23">
        <v>52835268</v>
      </c>
      <c r="C6" s="23">
        <v>40225061</v>
      </c>
      <c r="D6" s="23">
        <v>57954696</v>
      </c>
      <c r="E6" s="23">
        <v>44617201</v>
      </c>
      <c r="F6" s="23">
        <v>62353492</v>
      </c>
      <c r="G6" s="23">
        <v>48124748</v>
      </c>
    </row>
    <row r="7" spans="1:7" ht="18">
      <c r="A7" s="21" t="s">
        <v>32</v>
      </c>
      <c r="B7" s="23">
        <f>3523507-1738.8</f>
        <v>3521768.2</v>
      </c>
      <c r="C7" s="23">
        <f>3523507-1738.8</f>
        <v>3521768.2</v>
      </c>
      <c r="D7" s="23">
        <f>2303502.3-1738.8</f>
        <v>2301763.5</v>
      </c>
      <c r="E7" s="23">
        <f>2303502.3-1738.8</f>
        <v>2301763.5</v>
      </c>
      <c r="F7" s="23">
        <f>2216806-1738.8</f>
        <v>2215067.2000000002</v>
      </c>
      <c r="G7" s="23">
        <f>2216806-1738.8</f>
        <v>2215067.2000000002</v>
      </c>
    </row>
    <row r="8" spans="1:7" ht="38.25" customHeight="1">
      <c r="A8" s="29" t="s">
        <v>33</v>
      </c>
      <c r="B8" s="24">
        <v>64849575</v>
      </c>
      <c r="C8" s="24">
        <v>47684043.828000009</v>
      </c>
      <c r="D8" s="24">
        <v>63942497.435897432</v>
      </c>
      <c r="E8" s="24">
        <v>49875148</v>
      </c>
      <c r="F8" s="24">
        <v>64442108.974358968</v>
      </c>
      <c r="G8" s="24">
        <v>50264845</v>
      </c>
    </row>
    <row r="9" spans="1:7" ht="17.399999999999999">
      <c r="A9" s="27" t="s">
        <v>34</v>
      </c>
      <c r="B9" s="24">
        <f t="shared" ref="B9:G9" si="1">B5-B8</f>
        <v>-8492538.799999997</v>
      </c>
      <c r="C9" s="24">
        <f t="shared" si="1"/>
        <v>-3937214.6280000061</v>
      </c>
      <c r="D9" s="25">
        <f t="shared" si="1"/>
        <v>-3686037.9358974323</v>
      </c>
      <c r="E9" s="25">
        <f t="shared" si="1"/>
        <v>-2956183.5</v>
      </c>
      <c r="F9" s="24">
        <f t="shared" si="1"/>
        <v>126450.22564103454</v>
      </c>
      <c r="G9" s="24">
        <f t="shared" si="1"/>
        <v>74970.20000000298</v>
      </c>
    </row>
    <row r="11" spans="1:7" hidden="1">
      <c r="B11" s="18"/>
      <c r="C11" s="18"/>
      <c r="D11" s="18">
        <f>D6*0.03</f>
        <v>1738640.88</v>
      </c>
      <c r="E11" s="18"/>
      <c r="F11" s="18"/>
    </row>
    <row r="12" spans="1:7">
      <c r="B12" s="18"/>
      <c r="C12" s="18"/>
      <c r="D12" s="18"/>
      <c r="E12" s="18"/>
      <c r="F12" s="26"/>
    </row>
    <row r="13" spans="1:7">
      <c r="B13" s="18"/>
      <c r="C13" s="18"/>
      <c r="D13" s="18"/>
      <c r="E13" s="18"/>
      <c r="F13" s="18"/>
      <c r="G13" s="18"/>
    </row>
    <row r="14" spans="1:7">
      <c r="C14" s="18"/>
      <c r="E14" s="18"/>
      <c r="G14" s="18"/>
    </row>
    <row r="15" spans="1:7">
      <c r="C15" s="18"/>
      <c r="E15" s="18"/>
      <c r="G15" s="18"/>
    </row>
    <row r="16" spans="1:7">
      <c r="C16" s="18"/>
      <c r="E16" s="18"/>
      <c r="G16" s="18"/>
    </row>
  </sheetData>
  <mergeCells count="4">
    <mergeCell ref="A1:G1"/>
    <mergeCell ref="A3:A4"/>
    <mergeCell ref="B3:C3"/>
    <mergeCell ref="D3:E3"/>
  </mergeCells>
  <pageMargins left="0.45" right="0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4"/>
  <sheetViews>
    <sheetView tabSelected="1" view="pageBreakPreview" zoomScaleSheetLayoutView="100" workbookViewId="0">
      <selection activeCell="D19" sqref="D19"/>
    </sheetView>
  </sheetViews>
  <sheetFormatPr defaultColWidth="33.109375" defaultRowHeight="13.2"/>
  <cols>
    <col min="1" max="1" width="48.6640625" style="1" customWidth="1"/>
    <col min="2" max="3" width="18.88671875" style="1" customWidth="1"/>
    <col min="4" max="4" width="19.44140625" style="1" customWidth="1"/>
    <col min="5" max="5" width="19.6640625" style="1" customWidth="1"/>
    <col min="6" max="6" width="19" style="1" customWidth="1"/>
    <col min="7" max="7" width="14.5546875" style="1" customWidth="1"/>
    <col min="8" max="8" width="14.33203125" style="1" customWidth="1"/>
    <col min="9" max="9" width="13.6640625" style="1" customWidth="1"/>
    <col min="10" max="16384" width="33.109375" style="1"/>
  </cols>
  <sheetData>
    <row r="1" spans="1:9" ht="47.25" customHeight="1">
      <c r="A1" s="89" t="s">
        <v>57</v>
      </c>
      <c r="B1" s="89"/>
      <c r="C1" s="89"/>
      <c r="D1" s="89"/>
      <c r="E1" s="89"/>
      <c r="F1" s="89"/>
      <c r="G1" s="36"/>
      <c r="H1" s="36"/>
      <c r="I1" s="36"/>
    </row>
    <row r="2" spans="1:9" ht="18.75" customHeight="1">
      <c r="E2" s="17"/>
      <c r="F2" s="17" t="s">
        <v>29</v>
      </c>
    </row>
    <row r="3" spans="1:9" ht="57" customHeight="1">
      <c r="A3" s="34" t="s">
        <v>1</v>
      </c>
      <c r="B3" s="35" t="s">
        <v>58</v>
      </c>
      <c r="C3" s="35" t="s">
        <v>59</v>
      </c>
      <c r="D3" s="35" t="s">
        <v>61</v>
      </c>
      <c r="E3" s="35" t="s">
        <v>52</v>
      </c>
      <c r="F3" s="35" t="s">
        <v>60</v>
      </c>
    </row>
    <row r="4" spans="1:9" ht="37.5" customHeight="1">
      <c r="A4" s="37" t="s">
        <v>54</v>
      </c>
      <c r="B4" s="38"/>
      <c r="C4" s="38"/>
      <c r="D4" s="38"/>
      <c r="E4" s="38"/>
      <c r="F4" s="38"/>
    </row>
    <row r="5" spans="1:9" ht="17.399999999999999">
      <c r="A5" s="29" t="s">
        <v>47</v>
      </c>
      <c r="B5" s="58">
        <v>3052341</v>
      </c>
      <c r="C5" s="58">
        <f>C7+C8</f>
        <v>3392330</v>
      </c>
      <c r="D5" s="58">
        <f>D7+D8</f>
        <v>3129128.7</v>
      </c>
      <c r="E5" s="58">
        <f>E7+E8</f>
        <v>3064012</v>
      </c>
      <c r="F5" s="58">
        <f>F7+F8</f>
        <v>2617999</v>
      </c>
    </row>
    <row r="6" spans="1:9" ht="18">
      <c r="A6" s="21" t="s">
        <v>8</v>
      </c>
      <c r="B6" s="59"/>
      <c r="C6" s="47"/>
      <c r="D6" s="28"/>
      <c r="E6" s="28"/>
      <c r="F6" s="28"/>
    </row>
    <row r="7" spans="1:9" ht="18">
      <c r="A7" s="21" t="s">
        <v>49</v>
      </c>
      <c r="B7" s="60">
        <v>793867</v>
      </c>
      <c r="C7" s="60">
        <f>C18+C29</f>
        <v>807860</v>
      </c>
      <c r="D7" s="60">
        <f t="shared" ref="D7:F7" si="0">D18+D29</f>
        <v>791751</v>
      </c>
      <c r="E7" s="60">
        <f t="shared" si="0"/>
        <v>826098</v>
      </c>
      <c r="F7" s="60">
        <f t="shared" si="0"/>
        <v>848117</v>
      </c>
    </row>
    <row r="8" spans="1:9" ht="20.25" customHeight="1">
      <c r="A8" s="21" t="s">
        <v>50</v>
      </c>
      <c r="B8" s="60">
        <f>B5-B7</f>
        <v>2258474</v>
      </c>
      <c r="C8" s="60">
        <f>C19+C30</f>
        <v>2584470</v>
      </c>
      <c r="D8" s="60">
        <f>D19+D30-32838</f>
        <v>2337377.7000000002</v>
      </c>
      <c r="E8" s="60">
        <f>E19+E30</f>
        <v>2237914</v>
      </c>
      <c r="F8" s="60">
        <f>F19+F30-32838</f>
        <v>1769882</v>
      </c>
    </row>
    <row r="9" spans="1:9" ht="18">
      <c r="A9" s="33" t="s">
        <v>43</v>
      </c>
      <c r="B9" s="65">
        <v>226823</v>
      </c>
      <c r="C9" s="60">
        <f>C20+C31-600</f>
        <v>259580</v>
      </c>
      <c r="D9" s="60">
        <f>D20+D31-600</f>
        <v>266293</v>
      </c>
      <c r="E9" s="60">
        <f>E20+E31-300</f>
        <v>37494</v>
      </c>
      <c r="F9" s="60">
        <v>0</v>
      </c>
    </row>
    <row r="10" spans="1:9" ht="18">
      <c r="A10" s="33" t="s">
        <v>44</v>
      </c>
      <c r="B10" s="65">
        <v>321676</v>
      </c>
      <c r="C10" s="60">
        <f>C21+C32</f>
        <v>288575</v>
      </c>
      <c r="D10" s="60">
        <f t="shared" ref="D10:F10" si="1">D21+D32</f>
        <v>332714</v>
      </c>
      <c r="E10" s="60">
        <f>E21+E32</f>
        <v>476126</v>
      </c>
      <c r="F10" s="60">
        <f t="shared" si="1"/>
        <v>141617</v>
      </c>
    </row>
    <row r="11" spans="1:9" ht="18">
      <c r="A11" s="33" t="s">
        <v>45</v>
      </c>
      <c r="B11" s="65">
        <v>1705993</v>
      </c>
      <c r="C11" s="60">
        <f>C22+C33</f>
        <v>1844226</v>
      </c>
      <c r="D11" s="60">
        <f t="shared" ref="D11:F11" si="2">D22+D33</f>
        <v>1791302</v>
      </c>
      <c r="E11" s="60">
        <f t="shared" si="2"/>
        <v>1678825</v>
      </c>
      <c r="F11" s="60">
        <f t="shared" si="2"/>
        <v>1658314</v>
      </c>
    </row>
    <row r="12" spans="1:9" ht="18">
      <c r="A12" s="33" t="s">
        <v>46</v>
      </c>
      <c r="B12" s="65">
        <f>287</f>
        <v>287</v>
      </c>
      <c r="C12" s="60">
        <f>C23+C34-53589</f>
        <v>102935</v>
      </c>
      <c r="D12" s="60">
        <f>D23+D34-32838</f>
        <v>23412</v>
      </c>
      <c r="E12" s="60">
        <f>E23+E34</f>
        <v>2444</v>
      </c>
      <c r="F12" s="60">
        <f>F23+F34</f>
        <v>2444</v>
      </c>
    </row>
    <row r="13" spans="1:9" ht="17.399999999999999">
      <c r="A13" s="29" t="s">
        <v>48</v>
      </c>
      <c r="B13" s="58">
        <v>3057736</v>
      </c>
      <c r="C13" s="63">
        <f>C24+C35</f>
        <v>3388512</v>
      </c>
      <c r="D13" s="63">
        <f>D5</f>
        <v>3129128.7</v>
      </c>
      <c r="E13" s="63">
        <f>E5</f>
        <v>3064012</v>
      </c>
      <c r="F13" s="63">
        <f>F5</f>
        <v>2617999</v>
      </c>
    </row>
    <row r="14" spans="1:9" ht="17.399999999999999">
      <c r="A14" s="27" t="s">
        <v>42</v>
      </c>
      <c r="B14" s="61">
        <f>B5-B13</f>
        <v>-5395</v>
      </c>
      <c r="C14" s="61">
        <f>C5-C13</f>
        <v>3818</v>
      </c>
      <c r="D14" s="63">
        <f>D5-D13</f>
        <v>0</v>
      </c>
      <c r="E14" s="63">
        <f>E5-E13</f>
        <v>0</v>
      </c>
      <c r="F14" s="63">
        <f>F5-F13</f>
        <v>0</v>
      </c>
    </row>
    <row r="15" spans="1:9" ht="36">
      <c r="A15" s="37" t="s">
        <v>56</v>
      </c>
      <c r="B15" s="62"/>
      <c r="C15" s="39"/>
      <c r="D15" s="62"/>
      <c r="E15" s="64"/>
      <c r="F15" s="62"/>
    </row>
    <row r="16" spans="1:9" ht="17.399999999999999">
      <c r="A16" s="29" t="s">
        <v>47</v>
      </c>
      <c r="B16" s="63">
        <f>B18+B19+464</f>
        <v>2640413</v>
      </c>
      <c r="C16" s="58">
        <f t="shared" ref="C16" si="3">C18+C19</f>
        <v>2812794</v>
      </c>
      <c r="D16" s="58">
        <v>2870722</v>
      </c>
      <c r="E16" s="58">
        <v>2700533</v>
      </c>
      <c r="F16" s="58">
        <f>F18+F19</f>
        <v>2298846</v>
      </c>
    </row>
    <row r="17" spans="1:6" ht="18">
      <c r="A17" s="21" t="s">
        <v>8</v>
      </c>
      <c r="B17" s="60"/>
      <c r="C17" s="59"/>
      <c r="D17" s="58"/>
      <c r="E17" s="58"/>
      <c r="F17" s="58"/>
    </row>
    <row r="18" spans="1:6" ht="18">
      <c r="A18" s="21" t="s">
        <v>49</v>
      </c>
      <c r="B18" s="60">
        <v>486070</v>
      </c>
      <c r="C18" s="60">
        <v>519602</v>
      </c>
      <c r="D18" s="60">
        <v>517987</v>
      </c>
      <c r="E18" s="60">
        <v>551952</v>
      </c>
      <c r="F18" s="60">
        <v>582212</v>
      </c>
    </row>
    <row r="19" spans="1:6" ht="20.25" customHeight="1">
      <c r="A19" s="21" t="s">
        <v>50</v>
      </c>
      <c r="B19" s="60">
        <f>SUM(B20:B23)</f>
        <v>2153879</v>
      </c>
      <c r="C19" s="60">
        <f>SUM(C20:C23)</f>
        <v>2293192</v>
      </c>
      <c r="D19" s="60">
        <f>2190340.7+42725+19668</f>
        <v>2252733.7000000002</v>
      </c>
      <c r="E19" s="60">
        <v>2148581</v>
      </c>
      <c r="F19" s="60">
        <v>1716634</v>
      </c>
    </row>
    <row r="20" spans="1:6" ht="18">
      <c r="A20" s="33" t="s">
        <v>43</v>
      </c>
      <c r="B20" s="67">
        <v>196365</v>
      </c>
      <c r="C20" s="60">
        <v>238806</v>
      </c>
      <c r="D20" s="60">
        <v>247630</v>
      </c>
      <c r="E20" s="60">
        <v>34142</v>
      </c>
      <c r="F20" s="60"/>
    </row>
    <row r="21" spans="1:6" ht="18">
      <c r="A21" s="33" t="s">
        <v>44</v>
      </c>
      <c r="B21" s="67">
        <v>239846</v>
      </c>
      <c r="C21" s="60">
        <v>174215</v>
      </c>
      <c r="D21" s="60">
        <v>252671</v>
      </c>
      <c r="E21" s="60">
        <v>395594</v>
      </c>
      <c r="F21" s="60">
        <v>61141</v>
      </c>
    </row>
    <row r="22" spans="1:6" ht="18">
      <c r="A22" s="33" t="s">
        <v>45</v>
      </c>
      <c r="B22" s="67">
        <v>1703368</v>
      </c>
      <c r="C22" s="60">
        <v>1841357</v>
      </c>
      <c r="D22" s="60">
        <v>1788069</v>
      </c>
      <c r="E22" s="60">
        <v>1675449</v>
      </c>
      <c r="F22" s="60">
        <v>1654822</v>
      </c>
    </row>
    <row r="23" spans="1:6" ht="18">
      <c r="A23" s="33" t="s">
        <v>46</v>
      </c>
      <c r="B23" s="67">
        <f>14300</f>
        <v>14300</v>
      </c>
      <c r="C23" s="60">
        <v>38814</v>
      </c>
      <c r="D23" s="60">
        <v>41307</v>
      </c>
      <c r="E23" s="60">
        <v>671</v>
      </c>
      <c r="F23" s="60">
        <v>671</v>
      </c>
    </row>
    <row r="24" spans="1:6" ht="17.399999999999999">
      <c r="A24" s="29" t="s">
        <v>48</v>
      </c>
      <c r="B24" s="63">
        <v>2673808</v>
      </c>
      <c r="C24" s="58">
        <v>2816379</v>
      </c>
      <c r="D24" s="63">
        <v>2870722</v>
      </c>
      <c r="E24" s="63">
        <v>2700533</v>
      </c>
      <c r="F24" s="63">
        <v>2298846</v>
      </c>
    </row>
    <row r="25" spans="1:6" ht="17.399999999999999">
      <c r="A25" s="27" t="s">
        <v>42</v>
      </c>
      <c r="B25" s="63">
        <f>B16-B24</f>
        <v>-33395</v>
      </c>
      <c r="C25" s="63">
        <f>C16-C24</f>
        <v>-3585</v>
      </c>
      <c r="D25" s="63">
        <f>D16-D24</f>
        <v>0</v>
      </c>
      <c r="E25" s="63">
        <v>0</v>
      </c>
      <c r="F25" s="63">
        <v>0</v>
      </c>
    </row>
    <row r="26" spans="1:6" ht="19.5" customHeight="1">
      <c r="A26" s="37" t="s">
        <v>55</v>
      </c>
      <c r="B26" s="62"/>
      <c r="C26" s="39"/>
      <c r="D26" s="39"/>
      <c r="E26" s="39"/>
      <c r="F26" s="39"/>
    </row>
    <row r="27" spans="1:6" ht="17.399999999999999">
      <c r="A27" s="29" t="s">
        <v>47</v>
      </c>
      <c r="B27" s="58">
        <v>445386</v>
      </c>
      <c r="C27" s="58">
        <f t="shared" ref="C27" si="4">C29+C30</f>
        <v>579536</v>
      </c>
      <c r="D27" s="58">
        <f>D29+D30</f>
        <v>391246</v>
      </c>
      <c r="E27" s="58">
        <f t="shared" ref="E27:F27" si="5">E29+E30</f>
        <v>363479</v>
      </c>
      <c r="F27" s="58">
        <f t="shared" si="5"/>
        <v>351991</v>
      </c>
    </row>
    <row r="28" spans="1:6" s="52" customFormat="1" ht="18">
      <c r="A28" s="53" t="s">
        <v>8</v>
      </c>
      <c r="B28" s="63"/>
      <c r="C28" s="63"/>
      <c r="D28" s="54"/>
      <c r="E28" s="54"/>
      <c r="F28" s="54"/>
    </row>
    <row r="29" spans="1:6" ht="18">
      <c r="A29" s="21" t="s">
        <v>49</v>
      </c>
      <c r="B29" s="60">
        <f>B7-B18</f>
        <v>307797</v>
      </c>
      <c r="C29" s="60">
        <v>288258</v>
      </c>
      <c r="D29" s="60">
        <v>273764</v>
      </c>
      <c r="E29" s="60">
        <v>274146</v>
      </c>
      <c r="F29" s="60">
        <v>265905</v>
      </c>
    </row>
    <row r="30" spans="1:6" ht="20.25" customHeight="1">
      <c r="A30" s="21" t="s">
        <v>50</v>
      </c>
      <c r="B30" s="60">
        <f>B27-B29</f>
        <v>137589</v>
      </c>
      <c r="C30" s="60">
        <v>291278</v>
      </c>
      <c r="D30" s="60">
        <f t="shared" ref="D30:E30" si="6">SUM(D31:D34)</f>
        <v>117482</v>
      </c>
      <c r="E30" s="60">
        <f t="shared" si="6"/>
        <v>89333</v>
      </c>
      <c r="F30" s="60">
        <f>SUM(F31:F34)+45</f>
        <v>86086</v>
      </c>
    </row>
    <row r="31" spans="1:6" ht="18">
      <c r="A31" s="33" t="s">
        <v>43</v>
      </c>
      <c r="B31" s="66">
        <v>31059</v>
      </c>
      <c r="C31" s="60">
        <v>21374</v>
      </c>
      <c r="D31" s="60">
        <f>18663+600</f>
        <v>19263</v>
      </c>
      <c r="E31" s="60">
        <v>3652</v>
      </c>
      <c r="F31" s="60">
        <v>300</v>
      </c>
    </row>
    <row r="32" spans="1:6" ht="18">
      <c r="A32" s="33" t="s">
        <v>44</v>
      </c>
      <c r="B32" s="60">
        <v>81829</v>
      </c>
      <c r="C32" s="60">
        <v>114360</v>
      </c>
      <c r="D32" s="60">
        <f>80293-250</f>
        <v>80043</v>
      </c>
      <c r="E32" s="60">
        <f>78838+1694</f>
        <v>80532</v>
      </c>
      <c r="F32" s="60">
        <v>80476</v>
      </c>
    </row>
    <row r="33" spans="1:6" ht="18">
      <c r="A33" s="33" t="s">
        <v>45</v>
      </c>
      <c r="B33" s="60">
        <f>B11-B22</f>
        <v>2625</v>
      </c>
      <c r="C33" s="60">
        <v>2869</v>
      </c>
      <c r="D33" s="60">
        <v>3233</v>
      </c>
      <c r="E33" s="60">
        <v>3376</v>
      </c>
      <c r="F33" s="60">
        <v>3492</v>
      </c>
    </row>
    <row r="34" spans="1:6" ht="18">
      <c r="A34" s="33" t="s">
        <v>46</v>
      </c>
      <c r="B34" s="60">
        <v>18844.8</v>
      </c>
      <c r="C34" s="60">
        <v>117710</v>
      </c>
      <c r="D34" s="60">
        <v>14943</v>
      </c>
      <c r="E34" s="60">
        <v>1773</v>
      </c>
      <c r="F34" s="60">
        <v>1773</v>
      </c>
    </row>
    <row r="35" spans="1:6" ht="17.399999999999999">
      <c r="A35" s="29" t="s">
        <v>48</v>
      </c>
      <c r="B35" s="63">
        <v>417386</v>
      </c>
      <c r="C35" s="63">
        <v>572133</v>
      </c>
      <c r="D35" s="63">
        <f>D27</f>
        <v>391246</v>
      </c>
      <c r="E35" s="63">
        <f t="shared" ref="E35:F35" si="7">E27</f>
        <v>363479</v>
      </c>
      <c r="F35" s="63">
        <f t="shared" si="7"/>
        <v>351991</v>
      </c>
    </row>
    <row r="36" spans="1:6" ht="17.399999999999999">
      <c r="A36" s="27" t="s">
        <v>42</v>
      </c>
      <c r="B36" s="63">
        <v>28000</v>
      </c>
      <c r="C36" s="63">
        <f>C27-C35</f>
        <v>7403</v>
      </c>
      <c r="D36" s="63">
        <v>0</v>
      </c>
      <c r="E36" s="32">
        <v>0</v>
      </c>
      <c r="F36" s="32">
        <v>0</v>
      </c>
    </row>
    <row r="37" spans="1:6" ht="54" hidden="1">
      <c r="A37" s="37" t="s">
        <v>53</v>
      </c>
      <c r="B37" s="39"/>
      <c r="C37" s="39"/>
      <c r="D37" s="39"/>
      <c r="E37" s="39"/>
      <c r="F37" s="39"/>
    </row>
    <row r="38" spans="1:6" ht="17.399999999999999" hidden="1">
      <c r="A38" s="29" t="s">
        <v>47</v>
      </c>
      <c r="B38" s="48">
        <v>17352079</v>
      </c>
      <c r="C38" s="54">
        <v>19073471</v>
      </c>
      <c r="D38" s="41">
        <f>D40+D41</f>
        <v>18948635.199999999</v>
      </c>
      <c r="E38" s="41">
        <f t="shared" ref="E38:F38" si="8">E40+E41</f>
        <v>19947382</v>
      </c>
      <c r="F38" s="41">
        <f t="shared" si="8"/>
        <v>21119529</v>
      </c>
    </row>
    <row r="39" spans="1:6" ht="18" hidden="1">
      <c r="A39" s="21" t="s">
        <v>8</v>
      </c>
      <c r="B39" s="49"/>
      <c r="C39" s="55"/>
      <c r="D39" s="28"/>
      <c r="E39" s="28"/>
      <c r="F39" s="28"/>
    </row>
    <row r="40" spans="1:6" ht="18" hidden="1">
      <c r="A40" s="21" t="s">
        <v>49</v>
      </c>
      <c r="B40" s="51">
        <v>64956</v>
      </c>
      <c r="C40" s="57">
        <v>99809</v>
      </c>
      <c r="D40" s="40">
        <v>68690.2</v>
      </c>
      <c r="E40" s="43">
        <v>69546</v>
      </c>
      <c r="F40" s="45">
        <v>76810</v>
      </c>
    </row>
    <row r="41" spans="1:6" ht="18" hidden="1">
      <c r="A41" s="21" t="s">
        <v>51</v>
      </c>
      <c r="B41" s="51">
        <v>17287123</v>
      </c>
      <c r="C41" s="57">
        <v>18973662</v>
      </c>
      <c r="D41" s="40">
        <v>18879945</v>
      </c>
      <c r="E41" s="43">
        <v>19877836</v>
      </c>
      <c r="F41" s="45">
        <v>21042719</v>
      </c>
    </row>
    <row r="42" spans="1:6" ht="17.399999999999999" hidden="1">
      <c r="A42" s="29" t="s">
        <v>48</v>
      </c>
      <c r="B42" s="48">
        <v>17542426</v>
      </c>
      <c r="C42" s="54">
        <v>19168213</v>
      </c>
      <c r="D42" s="42">
        <v>18948635</v>
      </c>
      <c r="E42" s="44">
        <v>19947382</v>
      </c>
      <c r="F42" s="46">
        <v>21119529</v>
      </c>
    </row>
    <row r="43" spans="1:6" ht="17.399999999999999" hidden="1">
      <c r="A43" s="27" t="s">
        <v>42</v>
      </c>
      <c r="B43" s="50">
        <v>-190347</v>
      </c>
      <c r="C43" s="56">
        <v>-94742</v>
      </c>
      <c r="D43" s="42">
        <f>D38-D42</f>
        <v>0.19999999925494194</v>
      </c>
      <c r="E43" s="42">
        <f t="shared" ref="E43:F43" si="9">E38-E42</f>
        <v>0</v>
      </c>
      <c r="F43" s="42">
        <f t="shared" si="9"/>
        <v>0</v>
      </c>
    </row>
    <row r="44" spans="1:6" hidden="1"/>
  </sheetData>
  <mergeCells count="1">
    <mergeCell ref="A1:F1"/>
  </mergeCells>
  <printOptions horizontalCentered="1"/>
  <pageMargins left="0.19685039370078741" right="0.15748031496062992" top="0.62992125984251968" bottom="0.15748031496062992" header="0.31496062992125984" footer="0.15748031496062992"/>
  <pageSetup paperSize="9" scale="93" orientation="landscape" r:id="rId1"/>
  <headerFooter differentFirst="1">
    <oddHeader>&amp;C&amp;"Times New Roman,обычный"&amp;12&amp;P</oddHeader>
  </headerFooter>
  <rowBreaks count="1" manualBreakCount="1">
    <brk id="25" max="5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G13"/>
  <sheetViews>
    <sheetView workbookViewId="0">
      <selection sqref="A1:G1"/>
    </sheetView>
  </sheetViews>
  <sheetFormatPr defaultColWidth="33.109375" defaultRowHeight="13.2"/>
  <cols>
    <col min="1" max="1" width="39.33203125" style="1" customWidth="1"/>
    <col min="2" max="2" width="19" style="1" customWidth="1"/>
    <col min="3" max="3" width="15" style="1" hidden="1" customWidth="1"/>
    <col min="4" max="4" width="18.44140625" style="1" customWidth="1"/>
    <col min="5" max="5" width="17.109375" style="1" hidden="1" customWidth="1"/>
    <col min="6" max="6" width="18.33203125" style="1" customWidth="1"/>
    <col min="7" max="7" width="14.33203125" style="1" hidden="1" customWidth="1"/>
    <col min="8" max="16384" width="33.109375" style="1"/>
  </cols>
  <sheetData>
    <row r="1" spans="1:7" ht="44.25" customHeight="1">
      <c r="A1" s="84" t="s">
        <v>40</v>
      </c>
      <c r="B1" s="84"/>
      <c r="C1" s="84"/>
      <c r="D1" s="84"/>
      <c r="E1" s="84"/>
      <c r="F1" s="84"/>
      <c r="G1" s="84"/>
    </row>
    <row r="2" spans="1:7" ht="15.6">
      <c r="D2" s="16"/>
      <c r="E2" s="16"/>
      <c r="F2" s="17" t="s">
        <v>29</v>
      </c>
    </row>
    <row r="3" spans="1:7" ht="18">
      <c r="A3" s="85" t="s">
        <v>1</v>
      </c>
      <c r="B3" s="87">
        <v>2012</v>
      </c>
      <c r="C3" s="88"/>
      <c r="D3" s="87">
        <v>2013</v>
      </c>
      <c r="E3" s="88"/>
      <c r="F3" s="31">
        <v>2014</v>
      </c>
      <c r="G3" s="30"/>
    </row>
    <row r="4" spans="1:7" ht="18" hidden="1" customHeight="1">
      <c r="A4" s="86"/>
      <c r="B4" s="22" t="s">
        <v>38</v>
      </c>
      <c r="C4" s="22" t="s">
        <v>39</v>
      </c>
      <c r="D4" s="22" t="s">
        <v>38</v>
      </c>
      <c r="E4" s="22" t="s">
        <v>39</v>
      </c>
      <c r="F4" s="22" t="s">
        <v>38</v>
      </c>
      <c r="G4" s="22" t="s">
        <v>39</v>
      </c>
    </row>
    <row r="5" spans="1:7" ht="38.25" customHeight="1">
      <c r="A5" s="29" t="s">
        <v>30</v>
      </c>
      <c r="B5" s="28">
        <f t="shared" ref="B5:G5" si="0">B6+B7</f>
        <v>49998496</v>
      </c>
      <c r="C5" s="28">
        <f t="shared" si="0"/>
        <v>38937828</v>
      </c>
      <c r="D5" s="28">
        <f t="shared" si="0"/>
        <v>54020814</v>
      </c>
      <c r="E5" s="28">
        <f t="shared" si="0"/>
        <v>42254043</v>
      </c>
      <c r="F5" s="28">
        <f t="shared" si="0"/>
        <v>59223098</v>
      </c>
      <c r="G5" s="28">
        <f t="shared" si="0"/>
        <v>46742871</v>
      </c>
    </row>
    <row r="6" spans="1:7" ht="18">
      <c r="A6" s="21" t="s">
        <v>31</v>
      </c>
      <c r="B6" s="23">
        <v>46342586</v>
      </c>
      <c r="C6" s="23">
        <v>35281918</v>
      </c>
      <c r="D6" s="23">
        <v>51757305</v>
      </c>
      <c r="E6" s="23">
        <v>39990534</v>
      </c>
      <c r="F6" s="23">
        <v>57056671</v>
      </c>
      <c r="G6" s="23">
        <v>44576444</v>
      </c>
    </row>
    <row r="7" spans="1:7" ht="18">
      <c r="A7" s="21" t="s">
        <v>32</v>
      </c>
      <c r="B7" s="23">
        <v>3655910</v>
      </c>
      <c r="C7" s="23">
        <v>3655910</v>
      </c>
      <c r="D7" s="23">
        <v>2263509</v>
      </c>
      <c r="E7" s="23">
        <v>2263509</v>
      </c>
      <c r="F7" s="23">
        <v>2166427</v>
      </c>
      <c r="G7" s="23">
        <v>2166427</v>
      </c>
    </row>
    <row r="8" spans="1:7" ht="38.25" customHeight="1">
      <c r="A8" s="29" t="s">
        <v>33</v>
      </c>
      <c r="B8" s="24">
        <v>57156506</v>
      </c>
      <c r="C8" s="24">
        <v>42511710</v>
      </c>
      <c r="D8" s="24">
        <v>55533397</v>
      </c>
      <c r="E8" s="24">
        <v>42266844</v>
      </c>
      <c r="F8" s="24">
        <v>59378263</v>
      </c>
      <c r="G8" s="24">
        <v>46360723</v>
      </c>
    </row>
    <row r="9" spans="1:7" ht="17.399999999999999">
      <c r="A9" s="27" t="s">
        <v>34</v>
      </c>
      <c r="B9" s="24">
        <f t="shared" ref="B9:G9" si="1">B5-B8</f>
        <v>-7158010</v>
      </c>
      <c r="C9" s="24">
        <f t="shared" si="1"/>
        <v>-3573882</v>
      </c>
      <c r="D9" s="25">
        <f t="shared" si="1"/>
        <v>-1512583</v>
      </c>
      <c r="E9" s="25">
        <f t="shared" si="1"/>
        <v>-12801</v>
      </c>
      <c r="F9" s="24">
        <f t="shared" si="1"/>
        <v>-155165</v>
      </c>
      <c r="G9" s="24">
        <f t="shared" si="1"/>
        <v>382148</v>
      </c>
    </row>
    <row r="11" spans="1:7" hidden="1">
      <c r="B11" s="18"/>
      <c r="C11" s="18"/>
      <c r="D11" s="18">
        <f>D6*0.03</f>
        <v>1552719.15</v>
      </c>
      <c r="E11" s="18"/>
      <c r="F11" s="18"/>
    </row>
    <row r="12" spans="1:7">
      <c r="B12" s="18"/>
      <c r="C12" s="18"/>
      <c r="D12" s="18"/>
      <c r="E12" s="18"/>
      <c r="F12" s="26"/>
    </row>
    <row r="13" spans="1:7">
      <c r="B13" s="18"/>
      <c r="C13" s="18"/>
      <c r="D13" s="18"/>
      <c r="E13" s="18"/>
      <c r="F13" s="18"/>
    </row>
  </sheetData>
  <mergeCells count="4">
    <mergeCell ref="B3:C3"/>
    <mergeCell ref="D3:E3"/>
    <mergeCell ref="A3:A4"/>
    <mergeCell ref="A1:G1"/>
  </mergeCells>
  <pageMargins left="0.45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2009</vt:lpstr>
      <vt:lpstr>2013-15  (2)</vt:lpstr>
      <vt:lpstr>2020-2024</vt:lpstr>
      <vt:lpstr>2012-14</vt:lpstr>
      <vt:lpstr>'2020-2024'!Заголовки_для_печати</vt:lpstr>
      <vt:lpstr>'2020-2024'!Область_печати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Рачкова</dc:creator>
  <cp:lastModifiedBy>karhanova</cp:lastModifiedBy>
  <cp:lastPrinted>2022-11-10T06:17:27Z</cp:lastPrinted>
  <dcterms:created xsi:type="dcterms:W3CDTF">2009-10-24T10:55:31Z</dcterms:created>
  <dcterms:modified xsi:type="dcterms:W3CDTF">2022-11-13T13:36:10Z</dcterms:modified>
</cp:coreProperties>
</file>